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10284" activeTab="0"/>
  </bookViews>
  <sheets>
    <sheet name="ANEXO 2017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<sst xmlns="http://schemas.openxmlformats.org/spreadsheetml/2006/main" count="118" uniqueCount="88">
  <si>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CUPS</t>
  </si>
  <si>
    <t>P1</t>
  </si>
  <si>
    <t>P2</t>
  </si>
  <si>
    <t>P3</t>
  </si>
  <si>
    <t>P4</t>
  </si>
  <si>
    <t>P5</t>
  </si>
  <si>
    <t>P6</t>
  </si>
  <si>
    <t>ES0031600070505001MW0F</t>
  </si>
  <si>
    <t>ES0031600056630001BM0F</t>
  </si>
  <si>
    <t>ES0031600059639001JF0F</t>
  </si>
  <si>
    <t>ES0031600396450001FL0F</t>
  </si>
  <si>
    <t>ES0031600065352001GZ0F</t>
  </si>
  <si>
    <t>ES0031600068114001PJ0F</t>
  </si>
  <si>
    <t>ES0031601139080001VQ0F</t>
  </si>
  <si>
    <t>ES0031601022239002FY0F</t>
  </si>
  <si>
    <t>Asomada, TM Puerto del Rosario</t>
  </si>
  <si>
    <t>El Durazno, TM Antigua</t>
  </si>
  <si>
    <t>Valle Jaifa s/n, Asomada, TM Puerto del Rosario</t>
  </si>
  <si>
    <t>Diseminado Corral Blanco, TM Tuineje</t>
  </si>
  <si>
    <t>ES0031600067798001TX0F</t>
  </si>
  <si>
    <t>La Lucia, Tiscamanita TM Tuineje</t>
  </si>
  <si>
    <t>C/Cangrejo, Corralejo TM La Oliva</t>
  </si>
  <si>
    <t>Morro Francisco s/n TM La Oliva</t>
  </si>
  <si>
    <t>Marco Sanchez s/n TM Tuineje</t>
  </si>
  <si>
    <t>Diseminado Morro del Puerco, TM La Oliva</t>
  </si>
  <si>
    <t>El Cardón, T.M Tuineje</t>
  </si>
  <si>
    <t>Tesejerague T.M. Tuineje</t>
  </si>
  <si>
    <t>Urb. Tamaragua s/n</t>
  </si>
  <si>
    <t>Deposito nº1 Gran Tarajal T.M. Tuineje</t>
  </si>
  <si>
    <t>Depósito de Casilla T.M. Pto. Rosario</t>
  </si>
  <si>
    <t>Aldea Ampuyenta T.M. Pto. Rosario</t>
  </si>
  <si>
    <t>La Caldereta T.M. La Oliva</t>
  </si>
  <si>
    <t>Agua de Bueyes T.M. Antigua</t>
  </si>
  <si>
    <t>La Montañeta, T.M. La Oliva</t>
  </si>
  <si>
    <t>Cuesta Perico, T.M. Pto. Rosario</t>
  </si>
  <si>
    <t>ES0031601146216001PJ0F</t>
  </si>
  <si>
    <t>ES0031601235705001QS0F</t>
  </si>
  <si>
    <t>ES0031601235706001ZA0F</t>
  </si>
  <si>
    <t>ES0031600414939001GD0F</t>
  </si>
  <si>
    <t>ES0031601094481001ZV0F</t>
  </si>
  <si>
    <t>ES0031601000309001QE0F</t>
  </si>
  <si>
    <t>ES0031601016794001FW0F</t>
  </si>
  <si>
    <t>ES0031601001894001ET0F</t>
  </si>
  <si>
    <t>ES0031600414943001VF0F</t>
  </si>
  <si>
    <t>ES0031600160251001DW0F</t>
  </si>
  <si>
    <t>ES0031600173421001DH0F</t>
  </si>
  <si>
    <t>3.0.A</t>
  </si>
  <si>
    <t>2.0.A</t>
  </si>
  <si>
    <t>ES003160126875701CA0F</t>
  </si>
  <si>
    <t>Valle Grande jto. ET C200330 - Vallebron</t>
  </si>
  <si>
    <t>Diseminado de Tequital , T.M Tuineje</t>
  </si>
  <si>
    <t>6.92</t>
  </si>
  <si>
    <t xml:space="preserve">Tarifa </t>
  </si>
  <si>
    <t>ES0031600195589001CC0F</t>
  </si>
  <si>
    <t>C/Máximo Escobar, 2 TM Puerto del Rosario</t>
  </si>
  <si>
    <t>6.1</t>
  </si>
  <si>
    <t>ES0031600068452001FM0F</t>
  </si>
  <si>
    <t>Ctra Majanicho s/n, Corralejo TM La Oliva</t>
  </si>
  <si>
    <t>ES0031600071994001EM0F</t>
  </si>
  <si>
    <t>Valle Aceitun s/n, Gran Tarajal, TM Tuineje</t>
  </si>
  <si>
    <t>ES0031600064071001ZE0F</t>
  </si>
  <si>
    <t>Pe Estancos Herradura, Est Impulsio, los Estancos, 35613  TM Puerto del Rosario</t>
  </si>
  <si>
    <t>Precio Medio Ponderado de Valoración (PMPV):</t>
  </si>
  <si>
    <t>€/MWh</t>
  </si>
  <si>
    <t>Precio Energía Ofertado  Periodos (€/MWh)</t>
  </si>
  <si>
    <t>Importe Periodos (€)</t>
  </si>
  <si>
    <t>Oferta Suministro (€)</t>
  </si>
  <si>
    <t>Id</t>
  </si>
  <si>
    <t>Dirección Punto Suministro</t>
  </si>
  <si>
    <t xml:space="preserve">CONSUMO
12 MESES </t>
  </si>
  <si>
    <t>Consumo 
P1</t>
  </si>
  <si>
    <t>Consumo 
P2</t>
  </si>
  <si>
    <t>Consumo 
P3</t>
  </si>
  <si>
    <t>Consumo 
P4</t>
  </si>
  <si>
    <t>Consumo 
P5</t>
  </si>
  <si>
    <t>Consumo 
P6</t>
  </si>
  <si>
    <t xml:space="preserve">Oferta Económica </t>
  </si>
  <si>
    <t>Potencia a contratar 2017 (kW)</t>
  </si>
  <si>
    <t>Potencia
P1</t>
  </si>
  <si>
    <t>Potencia
P2</t>
  </si>
  <si>
    <t>Potencia
P3</t>
  </si>
  <si>
    <t>Potencia
P4</t>
  </si>
  <si>
    <t>Potencia
 P5</t>
  </si>
  <si>
    <t>Potencia
 P6</t>
  </si>
  <si>
    <t>Consumo Estimado 2017 (MWh)</t>
  </si>
  <si>
    <t xml:space="preserve"> Importe del Escenario de Valoración (IEV)</t>
  </si>
  <si>
    <t>Precio Medio Ponderado Energía:</t>
  </si>
  <si>
    <t>ANEXO V-BIS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</si>
</sst>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"/>
    <numFmt numFmtId="169" formatCode="0.0"/>
    <numFmt numFmtId="170" formatCode="_-* #,##0\ _€_-;\-* #,##0\ _€_-;_-* &quot;-&quot;??\ _€_-;_-@_-"/>
    <numFmt numFmtId="171" formatCode="_-* #,##0.0\ _€_-;\-* #,##0.0\ _€_-;_-* &quot;-&quot;??\ _€_-;_-@_-"/>
    <numFmt numFmtId="172" formatCode="#,##0.0"/>
    <numFmt numFmtId="173" formatCode="#,##0_ ;\-#,##0\ "/>
    <numFmt numFmtId="174" formatCode="_-* #,##0.000\ _€_-;\-* #,##0.000\ _€_-;_-* &quot;-&quot;?\ _€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b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49" fontId="7" fillId="0" borderId="0" xfId="56" applyNumberFormat="1" applyFont="1" applyFill="1" applyBorder="1" applyAlignment="1">
      <alignment horizontal="left" vertical="center"/>
      <protection/>
    </xf>
    <xf numFmtId="0" fontId="46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32" fillId="0" borderId="10" xfId="58" applyFill="1" applyBorder="1" applyAlignment="1">
      <alignment horizontal="left"/>
      <protection/>
    </xf>
    <xf numFmtId="0" fontId="0" fillId="0" borderId="11" xfId="58" applyFont="1" applyFill="1" applyBorder="1" applyAlignment="1">
      <alignment horizontal="left"/>
      <protection/>
    </xf>
    <xf numFmtId="0" fontId="32" fillId="0" borderId="11" xfId="58" applyFill="1" applyBorder="1" applyAlignment="1">
      <alignment horizontal="left"/>
      <protection/>
    </xf>
    <xf numFmtId="0" fontId="32" fillId="0" borderId="12" xfId="56" applyBorder="1" applyAlignment="1">
      <alignment horizontal="left"/>
      <protection/>
    </xf>
    <xf numFmtId="49" fontId="5" fillId="33" borderId="12" xfId="56" applyNumberFormat="1" applyFont="1" applyFill="1" applyBorder="1" applyAlignment="1">
      <alignment horizontal="left"/>
      <protection/>
    </xf>
    <xf numFmtId="49" fontId="5" fillId="33" borderId="11" xfId="56" applyNumberFormat="1" applyFont="1" applyFill="1" applyBorder="1" applyAlignment="1">
      <alignment horizontal="left"/>
      <protection/>
    </xf>
    <xf numFmtId="49" fontId="8" fillId="34" borderId="0" xfId="56" applyNumberFormat="1" applyFont="1" applyFill="1" applyAlignment="1">
      <alignment horizontal="center" vertical="center" wrapText="1"/>
      <protection/>
    </xf>
    <xf numFmtId="3" fontId="8" fillId="34" borderId="0" xfId="56" applyNumberFormat="1" applyFont="1" applyFill="1" applyAlignment="1">
      <alignment horizontal="center" vertical="center" wrapText="1"/>
      <protection/>
    </xf>
    <xf numFmtId="172" fontId="0" fillId="35" borderId="13" xfId="0" applyNumberFormat="1" applyFill="1" applyBorder="1" applyAlignment="1" applyProtection="1">
      <alignment horizontal="center"/>
      <protection locked="0"/>
    </xf>
    <xf numFmtId="3" fontId="1" fillId="32" borderId="14" xfId="55" applyNumberFormat="1" applyFont="1" applyFill="1" applyBorder="1" applyAlignment="1">
      <alignment horizontal="center"/>
      <protection/>
    </xf>
    <xf numFmtId="173" fontId="3" fillId="32" borderId="15" xfId="51" applyNumberFormat="1" applyFont="1" applyFill="1" applyBorder="1" applyAlignment="1">
      <alignment horizontal="center"/>
    </xf>
    <xf numFmtId="0" fontId="3" fillId="36" borderId="15" xfId="57" applyNumberFormat="1" applyFont="1" applyFill="1" applyBorder="1" applyAlignment="1">
      <alignment horizontal="center"/>
      <protection/>
    </xf>
    <xf numFmtId="0" fontId="3" fillId="36" borderId="15" xfId="55" applyFont="1" applyFill="1" applyBorder="1" applyAlignment="1">
      <alignment horizontal="center"/>
      <protection/>
    </xf>
    <xf numFmtId="0" fontId="3" fillId="36" borderId="14" xfId="57" applyNumberFormat="1" applyFont="1" applyFill="1" applyBorder="1" applyAlignment="1">
      <alignment horizontal="center"/>
      <protection/>
    </xf>
    <xf numFmtId="0" fontId="3" fillId="36" borderId="14" xfId="55" applyFont="1" applyFill="1" applyBorder="1" applyAlignment="1">
      <alignment horizontal="center"/>
      <protection/>
    </xf>
    <xf numFmtId="173" fontId="3" fillId="32" borderId="14" xfId="51" applyNumberFormat="1" applyFont="1" applyFill="1" applyBorder="1" applyAlignment="1">
      <alignment horizontal="center"/>
    </xf>
    <xf numFmtId="0" fontId="3" fillId="32" borderId="15" xfId="51" applyNumberFormat="1" applyFont="1" applyFill="1" applyBorder="1" applyAlignment="1">
      <alignment horizontal="center"/>
    </xf>
    <xf numFmtId="3" fontId="3" fillId="32" borderId="14" xfId="51" applyNumberFormat="1" applyFont="1" applyFill="1" applyBorder="1" applyAlignment="1">
      <alignment horizontal="center"/>
    </xf>
    <xf numFmtId="172" fontId="3" fillId="32" borderId="14" xfId="51" applyNumberFormat="1" applyFont="1" applyFill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3" fontId="3" fillId="32" borderId="15" xfId="51" applyNumberFormat="1" applyFont="1" applyFill="1" applyBorder="1" applyAlignment="1">
      <alignment horizontal="center"/>
    </xf>
    <xf numFmtId="172" fontId="3" fillId="32" borderId="15" xfId="51" applyNumberFormat="1" applyFont="1" applyFill="1" applyBorder="1" applyAlignment="1">
      <alignment horizontal="center"/>
    </xf>
    <xf numFmtId="43" fontId="1" fillId="32" borderId="14" xfId="51" applyNumberFormat="1" applyFont="1" applyFill="1" applyBorder="1" applyAlignment="1">
      <alignment horizontal="center"/>
    </xf>
    <xf numFmtId="0" fontId="32" fillId="0" borderId="0" xfId="58" applyAlignment="1">
      <alignment/>
      <protection/>
    </xf>
    <xf numFmtId="0" fontId="50" fillId="0" borderId="0" xfId="58" applyFont="1" applyAlignment="1">
      <alignment horizontal="right"/>
      <protection/>
    </xf>
    <xf numFmtId="3" fontId="5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68" fontId="2" fillId="0" borderId="16" xfId="56" applyNumberFormat="1" applyFont="1" applyFill="1" applyBorder="1" applyAlignment="1">
      <alignment horizontal="center" vertical="center" wrapText="1"/>
      <protection/>
    </xf>
    <xf numFmtId="169" fontId="31" fillId="0" borderId="0" xfId="0" applyNumberFormat="1" applyFont="1" applyBorder="1" applyAlignment="1">
      <alignment/>
    </xf>
    <xf numFmtId="49" fontId="10" fillId="33" borderId="10" xfId="56" applyNumberFormat="1" applyFont="1" applyFill="1" applyBorder="1" applyAlignment="1">
      <alignment horizontal="left"/>
      <protection/>
    </xf>
    <xf numFmtId="49" fontId="10" fillId="33" borderId="16" xfId="56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49" fontId="6" fillId="34" borderId="17" xfId="56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49" fontId="4" fillId="33" borderId="11" xfId="56" applyNumberFormat="1" applyFont="1" applyFill="1" applyBorder="1" applyAlignment="1">
      <alignment horizontal="center"/>
      <protection/>
    </xf>
    <xf numFmtId="49" fontId="9" fillId="33" borderId="10" xfId="56" applyNumberFormat="1" applyFont="1" applyFill="1" applyBorder="1" applyAlignment="1">
      <alignment horizontal="center"/>
      <protection/>
    </xf>
    <xf numFmtId="49" fontId="9" fillId="33" borderId="11" xfId="56" applyNumberFormat="1" applyFont="1" applyFill="1" applyBorder="1" applyAlignment="1">
      <alignment horizontal="center"/>
      <protection/>
    </xf>
    <xf numFmtId="49" fontId="9" fillId="33" borderId="12" xfId="56" applyNumberFormat="1" applyFont="1" applyFill="1" applyBorder="1" applyAlignment="1">
      <alignment horizontal="center"/>
      <protection/>
    </xf>
    <xf numFmtId="49" fontId="10" fillId="33" borderId="10" xfId="56" applyNumberFormat="1" applyFont="1" applyFill="1" applyBorder="1" applyAlignment="1">
      <alignment horizontal="center"/>
      <protection/>
    </xf>
    <xf numFmtId="49" fontId="10" fillId="33" borderId="11" xfId="56" applyNumberFormat="1" applyFont="1" applyFill="1" applyBorder="1" applyAlignment="1">
      <alignment horizontal="center"/>
      <protection/>
    </xf>
    <xf numFmtId="49" fontId="10" fillId="33" borderId="12" xfId="56" applyNumberFormat="1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5" xfId="51"/>
    <cellStyle name="Currency" xfId="52"/>
    <cellStyle name="Currency [0]" xfId="53"/>
    <cellStyle name="Neutral" xfId="54"/>
    <cellStyle name="Normal 12" xfId="55"/>
    <cellStyle name="Normal 15" xfId="56"/>
    <cellStyle name="Normal 2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M5">
      <selection activeCell="AD30" sqref="AD30"/>
    </sheetView>
  </sheetViews>
  <sheetFormatPr defaultColWidth="11.421875" defaultRowHeight="12.75"/>
  <cols>
    <col min="1" max="1" width="3.421875" style="0" bestFit="1" customWidth="1"/>
    <col min="2" max="2" width="19.57421875" style="0" customWidth="1"/>
    <col min="3" max="3" width="56.57421875" style="0" customWidth="1"/>
    <col min="4" max="4" width="5.00390625" style="0" customWidth="1"/>
    <col min="5" max="5" width="10.421875" style="0" customWidth="1"/>
    <col min="6" max="6" width="8.421875" style="0" customWidth="1"/>
    <col min="7" max="7" width="9.421875" style="0" customWidth="1"/>
    <col min="8" max="8" width="8.851562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6.8515625" style="0" customWidth="1"/>
    <col min="14" max="14" width="7.421875" style="0" customWidth="1"/>
    <col min="15" max="15" width="7.00390625" style="0" customWidth="1"/>
    <col min="16" max="18" width="7.421875" style="0" customWidth="1"/>
    <col min="19" max="19" width="6.7109375" style="0" customWidth="1"/>
    <col min="20" max="20" width="7.8515625" style="0" customWidth="1"/>
    <col min="21" max="21" width="9.421875" style="0" customWidth="1"/>
    <col min="22" max="23" width="6.421875" style="0" customWidth="1"/>
    <col min="24" max="24" width="6.57421875" style="0" customWidth="1"/>
    <col min="25" max="25" width="7.00390625" style="0" customWidth="1"/>
    <col min="26" max="26" width="7.421875" style="0" customWidth="1"/>
    <col min="27" max="27" width="7.140625" style="0" customWidth="1"/>
    <col min="28" max="28" width="7.7109375" style="0" customWidth="1"/>
    <col min="29" max="29" width="5.57421875" style="0" customWidth="1"/>
    <col min="30" max="30" width="24.7109375" style="0" customWidth="1"/>
  </cols>
  <sheetData>
    <row r="1" spans="1:16" ht="19.5" thickBot="1">
      <c r="A1" s="41" t="s">
        <v>62</v>
      </c>
      <c r="B1" s="42"/>
      <c r="C1" s="42"/>
      <c r="D1" s="42"/>
      <c r="E1" s="36">
        <f>+AD30</f>
        <v>0</v>
      </c>
      <c r="F1" t="s">
        <v>63</v>
      </c>
      <c r="G1" s="1"/>
      <c r="H1" s="37" t="s">
        <v>87</v>
      </c>
      <c r="I1" s="1"/>
      <c r="J1" s="1"/>
      <c r="M1" s="2"/>
      <c r="N1" s="2"/>
      <c r="O1" s="2"/>
      <c r="P1" s="2"/>
    </row>
    <row r="2" spans="1:30" ht="21.75" thickBot="1">
      <c r="A2" s="3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/>
      <c r="Y2" s="5"/>
      <c r="Z2" s="6"/>
      <c r="AA2" s="3"/>
      <c r="AB2" s="3"/>
      <c r="AC2" s="3"/>
      <c r="AD2" s="3"/>
    </row>
    <row r="3" spans="1:30" ht="24" thickBot="1">
      <c r="A3" s="7"/>
      <c r="B3" s="8"/>
      <c r="C3" s="9"/>
      <c r="D3" s="10"/>
      <c r="E3" s="43" t="s">
        <v>84</v>
      </c>
      <c r="F3" s="43"/>
      <c r="G3" s="43"/>
      <c r="H3" s="43"/>
      <c r="I3" s="43"/>
      <c r="J3" s="43"/>
      <c r="K3" s="11"/>
      <c r="L3" s="38" t="s">
        <v>77</v>
      </c>
      <c r="M3" s="12"/>
      <c r="N3" s="12"/>
      <c r="O3" s="12"/>
      <c r="P3" s="12"/>
      <c r="Q3" s="11"/>
      <c r="R3" s="44" t="s">
        <v>64</v>
      </c>
      <c r="S3" s="45"/>
      <c r="T3" s="45"/>
      <c r="U3" s="45"/>
      <c r="V3" s="45"/>
      <c r="W3" s="46"/>
      <c r="X3" s="47" t="s">
        <v>65</v>
      </c>
      <c r="Y3" s="48"/>
      <c r="Z3" s="48"/>
      <c r="AA3" s="48"/>
      <c r="AB3" s="48"/>
      <c r="AC3" s="49"/>
      <c r="AD3" s="39" t="s">
        <v>66</v>
      </c>
    </row>
    <row r="4" spans="1:30" ht="32.25">
      <c r="A4" s="13" t="s">
        <v>67</v>
      </c>
      <c r="B4" s="13" t="s">
        <v>0</v>
      </c>
      <c r="C4" s="13" t="s">
        <v>68</v>
      </c>
      <c r="D4" s="13" t="s">
        <v>52</v>
      </c>
      <c r="E4" s="14" t="s">
        <v>69</v>
      </c>
      <c r="F4" s="14" t="s">
        <v>70</v>
      </c>
      <c r="G4" s="14" t="s">
        <v>71</v>
      </c>
      <c r="H4" s="14" t="s">
        <v>72</v>
      </c>
      <c r="I4" s="14" t="s">
        <v>73</v>
      </c>
      <c r="J4" s="14" t="s">
        <v>74</v>
      </c>
      <c r="K4" s="14" t="s">
        <v>75</v>
      </c>
      <c r="L4" s="14" t="s">
        <v>78</v>
      </c>
      <c r="M4" s="14" t="s">
        <v>79</v>
      </c>
      <c r="N4" s="14" t="s">
        <v>80</v>
      </c>
      <c r="O4" s="14" t="s">
        <v>81</v>
      </c>
      <c r="P4" s="14" t="s">
        <v>82</v>
      </c>
      <c r="Q4" s="14" t="s">
        <v>83</v>
      </c>
      <c r="R4" s="14" t="s">
        <v>1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4" t="s">
        <v>1</v>
      </c>
      <c r="Y4" s="14" t="s">
        <v>2</v>
      </c>
      <c r="Z4" s="14" t="s">
        <v>3</v>
      </c>
      <c r="AA4" s="14" t="s">
        <v>4</v>
      </c>
      <c r="AB4" s="14" t="s">
        <v>5</v>
      </c>
      <c r="AC4" s="14" t="s">
        <v>6</v>
      </c>
      <c r="AD4" s="14" t="s">
        <v>76</v>
      </c>
    </row>
    <row r="5" spans="1:30" ht="12.75">
      <c r="A5" s="18">
        <v>1</v>
      </c>
      <c r="B5" s="19" t="s">
        <v>53</v>
      </c>
      <c r="C5" s="19" t="s">
        <v>54</v>
      </c>
      <c r="D5" s="19" t="s">
        <v>55</v>
      </c>
      <c r="E5" s="17">
        <f>+SUM(F5:K5)</f>
        <v>33600</v>
      </c>
      <c r="F5" s="17">
        <v>1900</v>
      </c>
      <c r="G5" s="17">
        <v>3200</v>
      </c>
      <c r="H5" s="17">
        <v>2000</v>
      </c>
      <c r="I5" s="17">
        <v>3200</v>
      </c>
      <c r="J5" s="17">
        <v>4000</v>
      </c>
      <c r="K5" s="17">
        <v>19300</v>
      </c>
      <c r="L5" s="17">
        <v>4500</v>
      </c>
      <c r="M5" s="17">
        <v>4500</v>
      </c>
      <c r="N5" s="17">
        <v>4500</v>
      </c>
      <c r="O5" s="17">
        <v>4500</v>
      </c>
      <c r="P5" s="17">
        <v>4500</v>
      </c>
      <c r="Q5" s="17">
        <v>4500</v>
      </c>
      <c r="R5" s="15"/>
      <c r="S5" s="15"/>
      <c r="T5" s="15"/>
      <c r="U5" s="15"/>
      <c r="V5" s="15"/>
      <c r="W5" s="15"/>
      <c r="X5" s="16">
        <f aca="true" t="shared" si="0" ref="X5:AC10">+R5*F5</f>
        <v>0</v>
      </c>
      <c r="Y5" s="16">
        <f t="shared" si="0"/>
        <v>0</v>
      </c>
      <c r="Z5" s="16">
        <f t="shared" si="0"/>
        <v>0</v>
      </c>
      <c r="AA5" s="16">
        <f t="shared" si="0"/>
        <v>0</v>
      </c>
      <c r="AB5" s="16">
        <f t="shared" si="0"/>
        <v>0</v>
      </c>
      <c r="AC5" s="16">
        <f t="shared" si="0"/>
        <v>0</v>
      </c>
      <c r="AD5" s="16">
        <f aca="true" t="shared" si="1" ref="AD5:AD29">+SUM(X5:AC5)</f>
        <v>0</v>
      </c>
    </row>
    <row r="6" spans="1:30" ht="12.75">
      <c r="A6" s="20">
        <f>+A5+1</f>
        <v>2</v>
      </c>
      <c r="B6" s="19" t="s">
        <v>56</v>
      </c>
      <c r="C6" s="21" t="s">
        <v>57</v>
      </c>
      <c r="D6" s="19" t="s">
        <v>55</v>
      </c>
      <c r="E6" s="17">
        <f>+SUM(F6:K6)</f>
        <v>3925</v>
      </c>
      <c r="F6" s="22">
        <v>240</v>
      </c>
      <c r="G6" s="22">
        <v>410</v>
      </c>
      <c r="H6" s="22">
        <v>210</v>
      </c>
      <c r="I6" s="22">
        <v>315</v>
      </c>
      <c r="J6" s="22">
        <v>300</v>
      </c>
      <c r="K6" s="22">
        <v>2450</v>
      </c>
      <c r="L6" s="17">
        <v>1150</v>
      </c>
      <c r="M6" s="17">
        <v>1150</v>
      </c>
      <c r="N6" s="17">
        <v>1150</v>
      </c>
      <c r="O6" s="17">
        <v>1150</v>
      </c>
      <c r="P6" s="17">
        <v>1150</v>
      </c>
      <c r="Q6" s="17">
        <v>1150</v>
      </c>
      <c r="R6" s="15"/>
      <c r="S6" s="15"/>
      <c r="T6" s="15"/>
      <c r="U6" s="15"/>
      <c r="V6" s="15"/>
      <c r="W6" s="15"/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1"/>
        <v>0</v>
      </c>
    </row>
    <row r="7" spans="1:30" ht="12.75">
      <c r="A7" s="20">
        <f aca="true" t="shared" si="2" ref="A7:A29">+A6+1</f>
        <v>3</v>
      </c>
      <c r="B7" s="19" t="s">
        <v>58</v>
      </c>
      <c r="C7" s="21" t="s">
        <v>59</v>
      </c>
      <c r="D7" s="19" t="s">
        <v>55</v>
      </c>
      <c r="E7" s="17">
        <f>+SUM(F7:K7)</f>
        <v>6325</v>
      </c>
      <c r="F7" s="22">
        <v>365</v>
      </c>
      <c r="G7" s="22">
        <v>590</v>
      </c>
      <c r="H7" s="22">
        <v>340</v>
      </c>
      <c r="I7" s="22">
        <v>540</v>
      </c>
      <c r="J7" s="22">
        <v>840</v>
      </c>
      <c r="K7" s="22">
        <v>3650</v>
      </c>
      <c r="L7" s="17">
        <v>1140</v>
      </c>
      <c r="M7" s="17">
        <v>1140</v>
      </c>
      <c r="N7" s="17">
        <v>1140</v>
      </c>
      <c r="O7" s="17">
        <v>1140</v>
      </c>
      <c r="P7" s="17">
        <v>1140</v>
      </c>
      <c r="Q7" s="17">
        <v>1140</v>
      </c>
      <c r="R7" s="15"/>
      <c r="S7" s="15"/>
      <c r="T7" s="15"/>
      <c r="U7" s="15"/>
      <c r="V7" s="15"/>
      <c r="W7" s="15"/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1"/>
        <v>0</v>
      </c>
    </row>
    <row r="8" spans="1:30" ht="12.75">
      <c r="A8" s="20">
        <f t="shared" si="2"/>
        <v>4</v>
      </c>
      <c r="B8" s="19" t="s">
        <v>60</v>
      </c>
      <c r="C8" s="21" t="s">
        <v>61</v>
      </c>
      <c r="D8" s="19" t="s">
        <v>55</v>
      </c>
      <c r="E8" s="17">
        <f>+SUM(F8:K8)</f>
        <v>2778</v>
      </c>
      <c r="F8" s="22">
        <v>150</v>
      </c>
      <c r="G8" s="22">
        <v>260</v>
      </c>
      <c r="H8" s="22">
        <v>157</v>
      </c>
      <c r="I8" s="22">
        <v>241</v>
      </c>
      <c r="J8" s="22">
        <v>330</v>
      </c>
      <c r="K8" s="22">
        <v>1640</v>
      </c>
      <c r="L8" s="17">
        <v>360</v>
      </c>
      <c r="M8" s="17">
        <v>360</v>
      </c>
      <c r="N8" s="17">
        <v>360</v>
      </c>
      <c r="O8" s="17">
        <v>360</v>
      </c>
      <c r="P8" s="17">
        <v>360</v>
      </c>
      <c r="Q8" s="17">
        <v>451</v>
      </c>
      <c r="R8" s="15"/>
      <c r="S8" s="15"/>
      <c r="T8" s="15"/>
      <c r="U8" s="15"/>
      <c r="V8" s="15"/>
      <c r="W8" s="15"/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1"/>
        <v>0</v>
      </c>
    </row>
    <row r="9" spans="1:30" ht="12.75">
      <c r="A9" s="20">
        <f t="shared" si="2"/>
        <v>5</v>
      </c>
      <c r="B9" s="19" t="s">
        <v>7</v>
      </c>
      <c r="C9" s="21" t="s">
        <v>18</v>
      </c>
      <c r="D9" s="19" t="s">
        <v>46</v>
      </c>
      <c r="E9" s="17">
        <f aca="true" t="shared" si="3" ref="E9:E28">+SUM(F9:K9)</f>
        <v>847.111</v>
      </c>
      <c r="F9" s="24">
        <f>423924/1000</f>
        <v>423.924</v>
      </c>
      <c r="G9" s="24">
        <f>285821/1000</f>
        <v>285.821</v>
      </c>
      <c r="H9" s="24">
        <f>137366/1000</f>
        <v>137.366</v>
      </c>
      <c r="I9" s="29">
        <v>0</v>
      </c>
      <c r="J9" s="29">
        <v>0</v>
      </c>
      <c r="K9" s="29">
        <v>0</v>
      </c>
      <c r="L9" s="23">
        <v>160</v>
      </c>
      <c r="M9" s="23">
        <v>160</v>
      </c>
      <c r="N9" s="23">
        <v>160</v>
      </c>
      <c r="O9" s="29">
        <v>0</v>
      </c>
      <c r="P9" s="29">
        <v>0</v>
      </c>
      <c r="Q9" s="29">
        <v>0</v>
      </c>
      <c r="R9" s="15"/>
      <c r="S9" s="15"/>
      <c r="T9" s="15"/>
      <c r="U9" s="15"/>
      <c r="V9" s="15"/>
      <c r="W9" s="15"/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1"/>
        <v>0</v>
      </c>
    </row>
    <row r="10" spans="1:30" ht="12.75">
      <c r="A10" s="20">
        <f t="shared" si="2"/>
        <v>6</v>
      </c>
      <c r="B10" s="19" t="s">
        <v>8</v>
      </c>
      <c r="C10" s="21" t="s">
        <v>24</v>
      </c>
      <c r="D10" s="19" t="s">
        <v>46</v>
      </c>
      <c r="E10" s="17">
        <f t="shared" si="3"/>
        <v>915.567</v>
      </c>
      <c r="F10" s="22">
        <f>457628/1000</f>
        <v>457.628</v>
      </c>
      <c r="G10" s="22">
        <f>304915/1000</f>
        <v>304.915</v>
      </c>
      <c r="H10" s="22">
        <f>153024/1000</f>
        <v>153.024</v>
      </c>
      <c r="I10" s="29">
        <v>0</v>
      </c>
      <c r="J10" s="29">
        <v>0</v>
      </c>
      <c r="K10" s="29">
        <v>0</v>
      </c>
      <c r="L10" s="23">
        <v>170.75</v>
      </c>
      <c r="M10" s="23">
        <v>170.75</v>
      </c>
      <c r="N10" s="23">
        <v>170.75</v>
      </c>
      <c r="O10" s="29">
        <v>0</v>
      </c>
      <c r="P10" s="29">
        <v>0</v>
      </c>
      <c r="Q10" s="29">
        <v>0</v>
      </c>
      <c r="R10" s="15"/>
      <c r="S10" s="15"/>
      <c r="T10" s="15"/>
      <c r="U10" s="15"/>
      <c r="V10" s="15"/>
      <c r="W10" s="15"/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1"/>
        <v>0</v>
      </c>
    </row>
    <row r="11" spans="1:30" ht="12.75">
      <c r="A11" s="20">
        <f t="shared" si="2"/>
        <v>7</v>
      </c>
      <c r="B11" s="19" t="s">
        <v>9</v>
      </c>
      <c r="C11" s="21" t="s">
        <v>17</v>
      </c>
      <c r="D11" s="19" t="s">
        <v>46</v>
      </c>
      <c r="E11" s="17">
        <f t="shared" si="3"/>
        <v>612.158</v>
      </c>
      <c r="F11" s="24">
        <f>297180/1000</f>
        <v>297.18</v>
      </c>
      <c r="G11" s="24">
        <f>215981/1000</f>
        <v>215.981</v>
      </c>
      <c r="H11" s="24">
        <f>98997/1000</f>
        <v>98.997</v>
      </c>
      <c r="I11" s="29">
        <v>0</v>
      </c>
      <c r="J11" s="29">
        <v>0</v>
      </c>
      <c r="K11" s="29">
        <v>0</v>
      </c>
      <c r="L11" s="23">
        <v>76</v>
      </c>
      <c r="M11" s="23">
        <v>76</v>
      </c>
      <c r="N11" s="23">
        <v>76</v>
      </c>
      <c r="O11" s="29">
        <v>0</v>
      </c>
      <c r="P11" s="29">
        <v>0</v>
      </c>
      <c r="Q11" s="29">
        <v>0</v>
      </c>
      <c r="R11" s="15"/>
      <c r="S11" s="15"/>
      <c r="T11" s="15"/>
      <c r="U11" s="15"/>
      <c r="V11" s="15"/>
      <c r="W11" s="15"/>
      <c r="X11" s="16">
        <f aca="true" t="shared" si="4" ref="X11:X29">+R11*F11</f>
        <v>0</v>
      </c>
      <c r="Y11" s="16">
        <f aca="true" t="shared" si="5" ref="Y11:Y29">+S11*G11</f>
        <v>0</v>
      </c>
      <c r="Z11" s="16">
        <f aca="true" t="shared" si="6" ref="Z11:Z29">+T11*H11</f>
        <v>0</v>
      </c>
      <c r="AA11" s="16">
        <f aca="true" t="shared" si="7" ref="AA11:AA29">+U11*I11</f>
        <v>0</v>
      </c>
      <c r="AB11" s="16">
        <f aca="true" t="shared" si="8" ref="AB11:AB29">+V11*J11</f>
        <v>0</v>
      </c>
      <c r="AC11" s="16">
        <f aca="true" t="shared" si="9" ref="AC11:AC29">+W11*K11</f>
        <v>0</v>
      </c>
      <c r="AD11" s="16">
        <f t="shared" si="1"/>
        <v>0</v>
      </c>
    </row>
    <row r="12" spans="1:30" ht="12.75">
      <c r="A12" s="20">
        <f t="shared" si="2"/>
        <v>8</v>
      </c>
      <c r="B12" s="19" t="s">
        <v>10</v>
      </c>
      <c r="C12" s="21" t="s">
        <v>15</v>
      </c>
      <c r="D12" s="19" t="s">
        <v>46</v>
      </c>
      <c r="E12" s="17">
        <f t="shared" si="3"/>
        <v>258.743</v>
      </c>
      <c r="F12" s="24">
        <f>97649/1000</f>
        <v>97.649</v>
      </c>
      <c r="G12" s="24">
        <f>141177/1000</f>
        <v>141.177</v>
      </c>
      <c r="H12" s="24">
        <v>19.917</v>
      </c>
      <c r="I12" s="29">
        <v>0</v>
      </c>
      <c r="J12" s="29">
        <v>0</v>
      </c>
      <c r="K12" s="29">
        <v>0</v>
      </c>
      <c r="L12" s="23">
        <v>110</v>
      </c>
      <c r="M12" s="23">
        <v>110</v>
      </c>
      <c r="N12" s="23">
        <v>110</v>
      </c>
      <c r="O12" s="29">
        <v>0</v>
      </c>
      <c r="P12" s="29">
        <v>0</v>
      </c>
      <c r="Q12" s="29">
        <v>0</v>
      </c>
      <c r="R12" s="15"/>
      <c r="S12" s="15"/>
      <c r="T12" s="15"/>
      <c r="U12" s="15"/>
      <c r="V12" s="15"/>
      <c r="W12" s="15"/>
      <c r="X12" s="16">
        <f t="shared" si="4"/>
        <v>0</v>
      </c>
      <c r="Y12" s="16">
        <f t="shared" si="5"/>
        <v>0</v>
      </c>
      <c r="Z12" s="16">
        <f t="shared" si="6"/>
        <v>0</v>
      </c>
      <c r="AA12" s="16">
        <f t="shared" si="7"/>
        <v>0</v>
      </c>
      <c r="AB12" s="16">
        <f t="shared" si="8"/>
        <v>0</v>
      </c>
      <c r="AC12" s="16">
        <f t="shared" si="9"/>
        <v>0</v>
      </c>
      <c r="AD12" s="16">
        <f t="shared" si="1"/>
        <v>0</v>
      </c>
    </row>
    <row r="13" spans="1:30" ht="12.75">
      <c r="A13" s="20">
        <f t="shared" si="2"/>
        <v>9</v>
      </c>
      <c r="B13" s="19" t="s">
        <v>11</v>
      </c>
      <c r="C13" s="21" t="s">
        <v>16</v>
      </c>
      <c r="D13" s="19" t="s">
        <v>46</v>
      </c>
      <c r="E13" s="17">
        <f t="shared" si="3"/>
        <v>53.205999999999996</v>
      </c>
      <c r="F13" s="24">
        <v>7.959</v>
      </c>
      <c r="G13" s="24">
        <f>42992/1000</f>
        <v>42.992</v>
      </c>
      <c r="H13" s="24">
        <v>2.255</v>
      </c>
      <c r="I13" s="29">
        <v>0</v>
      </c>
      <c r="J13" s="29">
        <v>0</v>
      </c>
      <c r="K13" s="29">
        <v>0</v>
      </c>
      <c r="L13" s="23">
        <v>52.8</v>
      </c>
      <c r="M13" s="23">
        <v>52.8</v>
      </c>
      <c r="N13" s="23">
        <v>52.8</v>
      </c>
      <c r="O13" s="29">
        <v>0</v>
      </c>
      <c r="P13" s="29">
        <v>0</v>
      </c>
      <c r="Q13" s="29">
        <v>0</v>
      </c>
      <c r="R13" s="15"/>
      <c r="S13" s="15"/>
      <c r="T13" s="15"/>
      <c r="U13" s="15"/>
      <c r="V13" s="15"/>
      <c r="W13" s="15"/>
      <c r="X13" s="16">
        <f t="shared" si="4"/>
        <v>0</v>
      </c>
      <c r="Y13" s="16">
        <f t="shared" si="5"/>
        <v>0</v>
      </c>
      <c r="Z13" s="16">
        <f t="shared" si="6"/>
        <v>0</v>
      </c>
      <c r="AA13" s="16">
        <f t="shared" si="7"/>
        <v>0</v>
      </c>
      <c r="AB13" s="16">
        <f t="shared" si="8"/>
        <v>0</v>
      </c>
      <c r="AC13" s="16">
        <f t="shared" si="9"/>
        <v>0</v>
      </c>
      <c r="AD13" s="16">
        <f t="shared" si="1"/>
        <v>0</v>
      </c>
    </row>
    <row r="14" spans="1:30" ht="12.75">
      <c r="A14" s="20">
        <f t="shared" si="2"/>
        <v>10</v>
      </c>
      <c r="B14" s="19" t="s">
        <v>12</v>
      </c>
      <c r="C14" s="21" t="s">
        <v>23</v>
      </c>
      <c r="D14" s="19" t="s">
        <v>46</v>
      </c>
      <c r="E14" s="17">
        <f t="shared" si="3"/>
        <v>289.596</v>
      </c>
      <c r="F14" s="24">
        <f>135420/1000</f>
        <v>135.42</v>
      </c>
      <c r="G14" s="24">
        <f>101621/1000</f>
        <v>101.621</v>
      </c>
      <c r="H14" s="24">
        <f>52555/1000</f>
        <v>52.555</v>
      </c>
      <c r="I14" s="29">
        <v>0</v>
      </c>
      <c r="J14" s="29">
        <v>0</v>
      </c>
      <c r="K14" s="29">
        <v>0</v>
      </c>
      <c r="L14" s="23">
        <v>45</v>
      </c>
      <c r="M14" s="23">
        <v>45</v>
      </c>
      <c r="N14" s="23">
        <v>45</v>
      </c>
      <c r="O14" s="29">
        <v>0</v>
      </c>
      <c r="P14" s="29">
        <v>0</v>
      </c>
      <c r="Q14" s="29">
        <v>0</v>
      </c>
      <c r="R14" s="15"/>
      <c r="S14" s="15"/>
      <c r="T14" s="15"/>
      <c r="U14" s="15"/>
      <c r="V14" s="15"/>
      <c r="W14" s="15"/>
      <c r="X14" s="16">
        <f t="shared" si="4"/>
        <v>0</v>
      </c>
      <c r="Y14" s="16">
        <f t="shared" si="5"/>
        <v>0</v>
      </c>
      <c r="Z14" s="16">
        <f t="shared" si="6"/>
        <v>0</v>
      </c>
      <c r="AA14" s="16">
        <f t="shared" si="7"/>
        <v>0</v>
      </c>
      <c r="AB14" s="16">
        <f t="shared" si="8"/>
        <v>0</v>
      </c>
      <c r="AC14" s="16">
        <f t="shared" si="9"/>
        <v>0</v>
      </c>
      <c r="AD14" s="16">
        <f t="shared" si="1"/>
        <v>0</v>
      </c>
    </row>
    <row r="15" spans="1:30" ht="12.75">
      <c r="A15" s="20">
        <f t="shared" si="2"/>
        <v>11</v>
      </c>
      <c r="B15" s="19" t="s">
        <v>13</v>
      </c>
      <c r="C15" s="21" t="s">
        <v>22</v>
      </c>
      <c r="D15" s="19" t="s">
        <v>46</v>
      </c>
      <c r="E15" s="17">
        <f t="shared" si="3"/>
        <v>67.444</v>
      </c>
      <c r="F15" s="24">
        <v>31.88</v>
      </c>
      <c r="G15" s="24">
        <v>24.376</v>
      </c>
      <c r="H15" s="24">
        <v>11.188</v>
      </c>
      <c r="I15" s="29">
        <v>0</v>
      </c>
      <c r="J15" s="29">
        <v>0</v>
      </c>
      <c r="K15" s="29">
        <v>0</v>
      </c>
      <c r="L15" s="23">
        <v>62.711</v>
      </c>
      <c r="M15" s="23">
        <v>62.711</v>
      </c>
      <c r="N15" s="23">
        <v>62.711</v>
      </c>
      <c r="O15" s="29">
        <v>0</v>
      </c>
      <c r="P15" s="29">
        <v>0</v>
      </c>
      <c r="Q15" s="29">
        <v>0</v>
      </c>
      <c r="R15" s="15"/>
      <c r="S15" s="15"/>
      <c r="T15" s="15"/>
      <c r="U15" s="15"/>
      <c r="V15" s="15"/>
      <c r="W15" s="15"/>
      <c r="X15" s="16">
        <f t="shared" si="4"/>
        <v>0</v>
      </c>
      <c r="Y15" s="16">
        <f t="shared" si="5"/>
        <v>0</v>
      </c>
      <c r="Z15" s="16">
        <f t="shared" si="6"/>
        <v>0</v>
      </c>
      <c r="AA15" s="16">
        <f t="shared" si="7"/>
        <v>0</v>
      </c>
      <c r="AB15" s="16">
        <f t="shared" si="8"/>
        <v>0</v>
      </c>
      <c r="AC15" s="16">
        <f t="shared" si="9"/>
        <v>0</v>
      </c>
      <c r="AD15" s="16">
        <f t="shared" si="1"/>
        <v>0</v>
      </c>
    </row>
    <row r="16" spans="1:30" ht="12.75">
      <c r="A16" s="20">
        <f t="shared" si="2"/>
        <v>12</v>
      </c>
      <c r="B16" s="19" t="s">
        <v>14</v>
      </c>
      <c r="C16" s="21" t="s">
        <v>21</v>
      </c>
      <c r="D16" s="19" t="s">
        <v>46</v>
      </c>
      <c r="E16" s="17">
        <f t="shared" si="3"/>
        <v>19.086</v>
      </c>
      <c r="F16" s="25">
        <v>18.313</v>
      </c>
      <c r="G16" s="25">
        <v>0.379</v>
      </c>
      <c r="H16" s="25">
        <v>0.394</v>
      </c>
      <c r="I16" s="29">
        <v>0</v>
      </c>
      <c r="J16" s="29">
        <v>0</v>
      </c>
      <c r="K16" s="29">
        <v>0</v>
      </c>
      <c r="L16" s="23">
        <v>50</v>
      </c>
      <c r="M16" s="23">
        <v>50</v>
      </c>
      <c r="N16" s="23">
        <v>50</v>
      </c>
      <c r="O16" s="29">
        <v>0</v>
      </c>
      <c r="P16" s="29">
        <v>0</v>
      </c>
      <c r="Q16" s="29">
        <v>0</v>
      </c>
      <c r="R16" s="15"/>
      <c r="S16" s="15"/>
      <c r="T16" s="15"/>
      <c r="U16" s="15"/>
      <c r="V16" s="15"/>
      <c r="W16" s="15"/>
      <c r="X16" s="16">
        <f t="shared" si="4"/>
        <v>0</v>
      </c>
      <c r="Y16" s="16">
        <f t="shared" si="5"/>
        <v>0</v>
      </c>
      <c r="Z16" s="16">
        <f t="shared" si="6"/>
        <v>0</v>
      </c>
      <c r="AA16" s="16">
        <f t="shared" si="7"/>
        <v>0</v>
      </c>
      <c r="AB16" s="16">
        <f t="shared" si="8"/>
        <v>0</v>
      </c>
      <c r="AC16" s="16">
        <f t="shared" si="9"/>
        <v>0</v>
      </c>
      <c r="AD16" s="16">
        <f t="shared" si="1"/>
        <v>0</v>
      </c>
    </row>
    <row r="17" spans="1:30" ht="12.75">
      <c r="A17" s="20">
        <f t="shared" si="2"/>
        <v>13</v>
      </c>
      <c r="B17" s="19" t="s">
        <v>19</v>
      </c>
      <c r="C17" s="21" t="s">
        <v>20</v>
      </c>
      <c r="D17" s="19" t="s">
        <v>46</v>
      </c>
      <c r="E17" s="17">
        <f t="shared" si="3"/>
        <v>142.146</v>
      </c>
      <c r="F17" s="24">
        <f>70785/1000</f>
        <v>70.785</v>
      </c>
      <c r="G17" s="24">
        <f>48516/1000</f>
        <v>48.516</v>
      </c>
      <c r="H17" s="24">
        <v>22.845</v>
      </c>
      <c r="I17" s="29">
        <v>0</v>
      </c>
      <c r="J17" s="29">
        <v>0</v>
      </c>
      <c r="K17" s="29">
        <v>0</v>
      </c>
      <c r="L17" s="23">
        <v>60</v>
      </c>
      <c r="M17" s="23">
        <v>60</v>
      </c>
      <c r="N17" s="23">
        <v>60</v>
      </c>
      <c r="O17" s="29">
        <v>0</v>
      </c>
      <c r="P17" s="29">
        <v>0</v>
      </c>
      <c r="Q17" s="29">
        <v>0</v>
      </c>
      <c r="R17" s="15"/>
      <c r="S17" s="15"/>
      <c r="T17" s="15"/>
      <c r="U17" s="15"/>
      <c r="V17" s="15"/>
      <c r="W17" s="15"/>
      <c r="X17" s="16">
        <f t="shared" si="4"/>
        <v>0</v>
      </c>
      <c r="Y17" s="16">
        <f t="shared" si="5"/>
        <v>0</v>
      </c>
      <c r="Z17" s="16">
        <f t="shared" si="6"/>
        <v>0</v>
      </c>
      <c r="AA17" s="16">
        <f t="shared" si="7"/>
        <v>0</v>
      </c>
      <c r="AB17" s="16">
        <f t="shared" si="8"/>
        <v>0</v>
      </c>
      <c r="AC17" s="16">
        <f t="shared" si="9"/>
        <v>0</v>
      </c>
      <c r="AD17" s="16">
        <f t="shared" si="1"/>
        <v>0</v>
      </c>
    </row>
    <row r="18" spans="1:30" ht="12.75">
      <c r="A18" s="20">
        <f t="shared" si="2"/>
        <v>14</v>
      </c>
      <c r="B18" s="19" t="s">
        <v>38</v>
      </c>
      <c r="C18" s="21" t="s">
        <v>30</v>
      </c>
      <c r="D18" s="19" t="s">
        <v>47</v>
      </c>
      <c r="E18" s="27">
        <f>82645/1000</f>
        <v>82.645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3">
        <v>3</v>
      </c>
      <c r="M18" s="23">
        <v>3</v>
      </c>
      <c r="N18" s="23">
        <v>3</v>
      </c>
      <c r="O18" s="29">
        <v>0</v>
      </c>
      <c r="P18" s="29">
        <v>0</v>
      </c>
      <c r="Q18" s="29">
        <v>0</v>
      </c>
      <c r="R18" s="15"/>
      <c r="S18" s="15"/>
      <c r="T18" s="15"/>
      <c r="U18" s="15"/>
      <c r="V18" s="15"/>
      <c r="W18" s="15"/>
      <c r="X18" s="16">
        <f t="shared" si="4"/>
        <v>0</v>
      </c>
      <c r="Y18" s="16">
        <f t="shared" si="5"/>
        <v>0</v>
      </c>
      <c r="Z18" s="16">
        <f t="shared" si="6"/>
        <v>0</v>
      </c>
      <c r="AA18" s="16">
        <f t="shared" si="7"/>
        <v>0</v>
      </c>
      <c r="AB18" s="16">
        <f t="shared" si="8"/>
        <v>0</v>
      </c>
      <c r="AC18" s="16">
        <f t="shared" si="9"/>
        <v>0</v>
      </c>
      <c r="AD18" s="16">
        <f t="shared" si="1"/>
        <v>0</v>
      </c>
    </row>
    <row r="19" spans="1:30" ht="12.75">
      <c r="A19" s="20">
        <f t="shared" si="2"/>
        <v>15</v>
      </c>
      <c r="B19" s="19" t="s">
        <v>39</v>
      </c>
      <c r="C19" s="21" t="s">
        <v>33</v>
      </c>
      <c r="D19" s="19" t="s">
        <v>47</v>
      </c>
      <c r="E19" s="27">
        <f>37674/1000</f>
        <v>37.674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3">
        <v>4</v>
      </c>
      <c r="M19" s="23">
        <v>4</v>
      </c>
      <c r="N19" s="23">
        <v>4</v>
      </c>
      <c r="O19" s="29">
        <v>0</v>
      </c>
      <c r="P19" s="29">
        <v>0</v>
      </c>
      <c r="Q19" s="29">
        <v>0</v>
      </c>
      <c r="R19" s="15"/>
      <c r="S19" s="15"/>
      <c r="T19" s="15"/>
      <c r="U19" s="15"/>
      <c r="V19" s="15"/>
      <c r="W19" s="15"/>
      <c r="X19" s="16">
        <f t="shared" si="4"/>
        <v>0</v>
      </c>
      <c r="Y19" s="16">
        <f t="shared" si="5"/>
        <v>0</v>
      </c>
      <c r="Z19" s="16">
        <f t="shared" si="6"/>
        <v>0</v>
      </c>
      <c r="AA19" s="16">
        <f t="shared" si="7"/>
        <v>0</v>
      </c>
      <c r="AB19" s="16">
        <f t="shared" si="8"/>
        <v>0</v>
      </c>
      <c r="AC19" s="16">
        <f t="shared" si="9"/>
        <v>0</v>
      </c>
      <c r="AD19" s="16">
        <f t="shared" si="1"/>
        <v>0</v>
      </c>
    </row>
    <row r="20" spans="1:30" ht="12.75">
      <c r="A20" s="20">
        <f t="shared" si="2"/>
        <v>16</v>
      </c>
      <c r="B20" s="19" t="s">
        <v>40</v>
      </c>
      <c r="C20" s="21" t="s">
        <v>31</v>
      </c>
      <c r="D20" s="19" t="s">
        <v>47</v>
      </c>
      <c r="E20" s="27">
        <f>44637/1000</f>
        <v>44.637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3">
        <v>5</v>
      </c>
      <c r="M20" s="23">
        <v>5</v>
      </c>
      <c r="N20" s="23">
        <v>5</v>
      </c>
      <c r="O20" s="29">
        <v>0</v>
      </c>
      <c r="P20" s="29">
        <v>0</v>
      </c>
      <c r="Q20" s="29">
        <v>0</v>
      </c>
      <c r="R20" s="15"/>
      <c r="S20" s="15"/>
      <c r="T20" s="15"/>
      <c r="U20" s="15"/>
      <c r="V20" s="15"/>
      <c r="W20" s="15"/>
      <c r="X20" s="16">
        <f t="shared" si="4"/>
        <v>0</v>
      </c>
      <c r="Y20" s="16">
        <f t="shared" si="5"/>
        <v>0</v>
      </c>
      <c r="Z20" s="16">
        <f t="shared" si="6"/>
        <v>0</v>
      </c>
      <c r="AA20" s="16">
        <f t="shared" si="7"/>
        <v>0</v>
      </c>
      <c r="AB20" s="16">
        <f t="shared" si="8"/>
        <v>0</v>
      </c>
      <c r="AC20" s="16">
        <f t="shared" si="9"/>
        <v>0</v>
      </c>
      <c r="AD20" s="16">
        <f t="shared" si="1"/>
        <v>0</v>
      </c>
    </row>
    <row r="21" spans="1:30" ht="12.75">
      <c r="A21" s="20">
        <f t="shared" si="2"/>
        <v>17</v>
      </c>
      <c r="B21" s="19" t="s">
        <v>41</v>
      </c>
      <c r="C21" s="21" t="s">
        <v>32</v>
      </c>
      <c r="D21" s="19" t="s">
        <v>47</v>
      </c>
      <c r="E21" s="27">
        <v>12.85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3">
        <v>5</v>
      </c>
      <c r="M21" s="23">
        <v>5</v>
      </c>
      <c r="N21" s="23">
        <v>5</v>
      </c>
      <c r="O21" s="29">
        <v>0</v>
      </c>
      <c r="P21" s="29">
        <v>0</v>
      </c>
      <c r="Q21" s="29">
        <v>0</v>
      </c>
      <c r="R21" s="15"/>
      <c r="S21" s="15"/>
      <c r="T21" s="15"/>
      <c r="U21" s="15"/>
      <c r="V21" s="15"/>
      <c r="W21" s="15"/>
      <c r="X21" s="16">
        <f t="shared" si="4"/>
        <v>0</v>
      </c>
      <c r="Y21" s="16">
        <f t="shared" si="5"/>
        <v>0</v>
      </c>
      <c r="Z21" s="16">
        <f t="shared" si="6"/>
        <v>0</v>
      </c>
      <c r="AA21" s="16">
        <f t="shared" si="7"/>
        <v>0</v>
      </c>
      <c r="AB21" s="16">
        <f t="shared" si="8"/>
        <v>0</v>
      </c>
      <c r="AC21" s="16">
        <f t="shared" si="9"/>
        <v>0</v>
      </c>
      <c r="AD21" s="16">
        <f t="shared" si="1"/>
        <v>0</v>
      </c>
    </row>
    <row r="22" spans="1:30" ht="12.75">
      <c r="A22" s="20">
        <f t="shared" si="2"/>
        <v>18</v>
      </c>
      <c r="B22" s="19" t="s">
        <v>44</v>
      </c>
      <c r="C22" s="21" t="s">
        <v>28</v>
      </c>
      <c r="D22" s="19" t="s">
        <v>46</v>
      </c>
      <c r="E22" s="27">
        <v>2.553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3">
        <v>3</v>
      </c>
      <c r="M22" s="23">
        <v>3</v>
      </c>
      <c r="N22" s="23">
        <v>3</v>
      </c>
      <c r="O22" s="29">
        <v>0</v>
      </c>
      <c r="P22" s="29">
        <v>0</v>
      </c>
      <c r="Q22" s="29">
        <v>0</v>
      </c>
      <c r="R22" s="15"/>
      <c r="S22" s="15"/>
      <c r="T22" s="15"/>
      <c r="U22" s="15"/>
      <c r="V22" s="15"/>
      <c r="W22" s="15"/>
      <c r="X22" s="16">
        <f t="shared" si="4"/>
        <v>0</v>
      </c>
      <c r="Y22" s="16">
        <f t="shared" si="5"/>
        <v>0</v>
      </c>
      <c r="Z22" s="16">
        <f t="shared" si="6"/>
        <v>0</v>
      </c>
      <c r="AA22" s="16">
        <f t="shared" si="7"/>
        <v>0</v>
      </c>
      <c r="AB22" s="16">
        <f t="shared" si="8"/>
        <v>0</v>
      </c>
      <c r="AC22" s="16">
        <f t="shared" si="9"/>
        <v>0</v>
      </c>
      <c r="AD22" s="16">
        <f t="shared" si="1"/>
        <v>0</v>
      </c>
    </row>
    <row r="23" spans="1:30" ht="12.75">
      <c r="A23" s="20">
        <f t="shared" si="2"/>
        <v>19</v>
      </c>
      <c r="B23" s="19" t="s">
        <v>45</v>
      </c>
      <c r="C23" s="21" t="s">
        <v>50</v>
      </c>
      <c r="D23" s="19" t="s">
        <v>47</v>
      </c>
      <c r="E23" s="27">
        <f>50400/1000</f>
        <v>50.4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3" t="s">
        <v>51</v>
      </c>
      <c r="M23" s="23" t="s">
        <v>51</v>
      </c>
      <c r="N23" s="23" t="s">
        <v>51</v>
      </c>
      <c r="O23" s="29">
        <v>0</v>
      </c>
      <c r="P23" s="29">
        <v>0</v>
      </c>
      <c r="Q23" s="29">
        <v>0</v>
      </c>
      <c r="R23" s="15"/>
      <c r="S23" s="15"/>
      <c r="T23" s="15"/>
      <c r="U23" s="15"/>
      <c r="V23" s="15"/>
      <c r="W23" s="15"/>
      <c r="X23" s="16">
        <f t="shared" si="4"/>
        <v>0</v>
      </c>
      <c r="Y23" s="16">
        <f t="shared" si="5"/>
        <v>0</v>
      </c>
      <c r="Z23" s="16">
        <f t="shared" si="6"/>
        <v>0</v>
      </c>
      <c r="AA23" s="16">
        <f t="shared" si="7"/>
        <v>0</v>
      </c>
      <c r="AB23" s="16">
        <f t="shared" si="8"/>
        <v>0</v>
      </c>
      <c r="AC23" s="16">
        <f t="shared" si="9"/>
        <v>0</v>
      </c>
      <c r="AD23" s="16">
        <f t="shared" si="1"/>
        <v>0</v>
      </c>
    </row>
    <row r="24" spans="1:30" ht="12.75">
      <c r="A24" s="20">
        <f t="shared" si="2"/>
        <v>20</v>
      </c>
      <c r="B24" s="19" t="s">
        <v>42</v>
      </c>
      <c r="C24" s="21" t="s">
        <v>34</v>
      </c>
      <c r="D24" s="19" t="s">
        <v>47</v>
      </c>
      <c r="E24" s="28">
        <v>0.082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3">
        <v>5</v>
      </c>
      <c r="M24" s="23">
        <v>5</v>
      </c>
      <c r="N24" s="23">
        <v>5</v>
      </c>
      <c r="O24" s="29">
        <v>0</v>
      </c>
      <c r="P24" s="29">
        <v>0</v>
      </c>
      <c r="Q24" s="29">
        <v>0</v>
      </c>
      <c r="R24" s="15"/>
      <c r="S24" s="15"/>
      <c r="T24" s="15"/>
      <c r="U24" s="15"/>
      <c r="V24" s="15"/>
      <c r="W24" s="15"/>
      <c r="X24" s="16">
        <f t="shared" si="4"/>
        <v>0</v>
      </c>
      <c r="Y24" s="16">
        <f t="shared" si="5"/>
        <v>0</v>
      </c>
      <c r="Z24" s="16">
        <f t="shared" si="6"/>
        <v>0</v>
      </c>
      <c r="AA24" s="16">
        <f t="shared" si="7"/>
        <v>0</v>
      </c>
      <c r="AB24" s="16">
        <f t="shared" si="8"/>
        <v>0</v>
      </c>
      <c r="AC24" s="16">
        <f t="shared" si="9"/>
        <v>0</v>
      </c>
      <c r="AD24" s="16">
        <f t="shared" si="1"/>
        <v>0</v>
      </c>
    </row>
    <row r="25" spans="1:30" ht="12.75">
      <c r="A25" s="20">
        <f t="shared" si="2"/>
        <v>21</v>
      </c>
      <c r="B25" s="19" t="s">
        <v>43</v>
      </c>
      <c r="C25" s="21" t="s">
        <v>29</v>
      </c>
      <c r="D25" s="19" t="s">
        <v>47</v>
      </c>
      <c r="E25" s="17">
        <f t="shared" si="3"/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3">
        <v>4</v>
      </c>
      <c r="M25" s="23">
        <v>4</v>
      </c>
      <c r="N25" s="23">
        <v>4</v>
      </c>
      <c r="O25" s="29">
        <v>0</v>
      </c>
      <c r="P25" s="29">
        <v>0</v>
      </c>
      <c r="Q25" s="29">
        <v>0</v>
      </c>
      <c r="R25" s="15"/>
      <c r="S25" s="15"/>
      <c r="T25" s="15"/>
      <c r="U25" s="15"/>
      <c r="V25" s="15"/>
      <c r="W25" s="15"/>
      <c r="X25" s="16">
        <f t="shared" si="4"/>
        <v>0</v>
      </c>
      <c r="Y25" s="16">
        <f t="shared" si="5"/>
        <v>0</v>
      </c>
      <c r="Z25" s="16">
        <f t="shared" si="6"/>
        <v>0</v>
      </c>
      <c r="AA25" s="16">
        <f t="shared" si="7"/>
        <v>0</v>
      </c>
      <c r="AB25" s="16">
        <f t="shared" si="8"/>
        <v>0</v>
      </c>
      <c r="AC25" s="16">
        <f t="shared" si="9"/>
        <v>0</v>
      </c>
      <c r="AD25" s="16">
        <f t="shared" si="1"/>
        <v>0</v>
      </c>
    </row>
    <row r="26" spans="1:30" ht="12.75">
      <c r="A26" s="20">
        <f t="shared" si="2"/>
        <v>22</v>
      </c>
      <c r="B26" s="19" t="s">
        <v>36</v>
      </c>
      <c r="C26" s="21" t="s">
        <v>25</v>
      </c>
      <c r="D26" s="19" t="s">
        <v>46</v>
      </c>
      <c r="E26" s="17">
        <f t="shared" si="3"/>
        <v>53.771</v>
      </c>
      <c r="F26" s="24">
        <v>7.909</v>
      </c>
      <c r="G26" s="24">
        <f>43592/1000</f>
        <v>43.592</v>
      </c>
      <c r="H26" s="24">
        <v>2.27</v>
      </c>
      <c r="I26" s="29">
        <v>0</v>
      </c>
      <c r="J26" s="29">
        <v>0</v>
      </c>
      <c r="K26" s="29">
        <v>0</v>
      </c>
      <c r="L26" s="23">
        <v>52.8</v>
      </c>
      <c r="M26" s="23">
        <v>52.8</v>
      </c>
      <c r="N26" s="23">
        <v>52.8</v>
      </c>
      <c r="O26" s="29">
        <v>0</v>
      </c>
      <c r="P26" s="29">
        <v>0</v>
      </c>
      <c r="Q26" s="29">
        <v>0</v>
      </c>
      <c r="R26" s="15"/>
      <c r="S26" s="15"/>
      <c r="T26" s="15"/>
      <c r="U26" s="15"/>
      <c r="V26" s="15"/>
      <c r="W26" s="15"/>
      <c r="X26" s="16">
        <f t="shared" si="4"/>
        <v>0</v>
      </c>
      <c r="Y26" s="16">
        <f t="shared" si="5"/>
        <v>0</v>
      </c>
      <c r="Z26" s="16">
        <f t="shared" si="6"/>
        <v>0</v>
      </c>
      <c r="AA26" s="16">
        <f t="shared" si="7"/>
        <v>0</v>
      </c>
      <c r="AB26" s="16">
        <f t="shared" si="8"/>
        <v>0</v>
      </c>
      <c r="AC26" s="16">
        <f t="shared" si="9"/>
        <v>0</v>
      </c>
      <c r="AD26" s="16">
        <f t="shared" si="1"/>
        <v>0</v>
      </c>
    </row>
    <row r="27" spans="1:30" ht="12.75">
      <c r="A27" s="20">
        <f t="shared" si="2"/>
        <v>23</v>
      </c>
      <c r="B27" s="19" t="s">
        <v>37</v>
      </c>
      <c r="C27" s="21" t="s">
        <v>26</v>
      </c>
      <c r="D27" s="19" t="s">
        <v>46</v>
      </c>
      <c r="E27" s="17">
        <f t="shared" si="3"/>
        <v>57.545</v>
      </c>
      <c r="F27" s="24">
        <v>12.326</v>
      </c>
      <c r="G27" s="24">
        <f>43127/1000</f>
        <v>43.127</v>
      </c>
      <c r="H27" s="24">
        <v>2.092</v>
      </c>
      <c r="I27" s="29">
        <v>0</v>
      </c>
      <c r="J27" s="29">
        <v>0</v>
      </c>
      <c r="K27" s="29">
        <v>0</v>
      </c>
      <c r="L27" s="23">
        <v>59</v>
      </c>
      <c r="M27" s="23">
        <v>59</v>
      </c>
      <c r="N27" s="23">
        <v>59</v>
      </c>
      <c r="O27" s="29">
        <v>0</v>
      </c>
      <c r="P27" s="29">
        <v>0</v>
      </c>
      <c r="Q27" s="29">
        <v>0</v>
      </c>
      <c r="R27" s="15"/>
      <c r="S27" s="15"/>
      <c r="T27" s="15"/>
      <c r="U27" s="15"/>
      <c r="V27" s="15"/>
      <c r="W27" s="15"/>
      <c r="X27" s="16">
        <f t="shared" si="4"/>
        <v>0</v>
      </c>
      <c r="Y27" s="16">
        <f t="shared" si="5"/>
        <v>0</v>
      </c>
      <c r="Z27" s="16">
        <f t="shared" si="6"/>
        <v>0</v>
      </c>
      <c r="AA27" s="16">
        <f t="shared" si="7"/>
        <v>0</v>
      </c>
      <c r="AB27" s="16">
        <f t="shared" si="8"/>
        <v>0</v>
      </c>
      <c r="AC27" s="16">
        <f t="shared" si="9"/>
        <v>0</v>
      </c>
      <c r="AD27" s="16">
        <f t="shared" si="1"/>
        <v>0</v>
      </c>
    </row>
    <row r="28" spans="1:30" ht="12.75">
      <c r="A28" s="20">
        <f t="shared" si="2"/>
        <v>24</v>
      </c>
      <c r="B28" s="19" t="s">
        <v>35</v>
      </c>
      <c r="C28" s="21" t="s">
        <v>27</v>
      </c>
      <c r="D28" s="19" t="s">
        <v>46</v>
      </c>
      <c r="E28" s="17">
        <f t="shared" si="3"/>
        <v>77.207</v>
      </c>
      <c r="F28" s="24">
        <f>42167/1000</f>
        <v>42.167</v>
      </c>
      <c r="G28" s="24">
        <v>21.017</v>
      </c>
      <c r="H28" s="24">
        <v>14.023</v>
      </c>
      <c r="I28" s="29">
        <v>0</v>
      </c>
      <c r="J28" s="29">
        <v>0</v>
      </c>
      <c r="K28" s="29">
        <v>0</v>
      </c>
      <c r="L28" s="23">
        <v>26.3</v>
      </c>
      <c r="M28" s="23">
        <v>26.3</v>
      </c>
      <c r="N28" s="23">
        <v>26.3</v>
      </c>
      <c r="O28" s="29">
        <v>0</v>
      </c>
      <c r="P28" s="29">
        <v>0</v>
      </c>
      <c r="Q28" s="29">
        <v>0</v>
      </c>
      <c r="R28" s="15"/>
      <c r="S28" s="15"/>
      <c r="T28" s="15"/>
      <c r="U28" s="15"/>
      <c r="V28" s="15"/>
      <c r="W28" s="15"/>
      <c r="X28" s="16">
        <f t="shared" si="4"/>
        <v>0</v>
      </c>
      <c r="Y28" s="16">
        <f t="shared" si="5"/>
        <v>0</v>
      </c>
      <c r="Z28" s="16">
        <f t="shared" si="6"/>
        <v>0</v>
      </c>
      <c r="AA28" s="16">
        <f t="shared" si="7"/>
        <v>0</v>
      </c>
      <c r="AB28" s="16">
        <f t="shared" si="8"/>
        <v>0</v>
      </c>
      <c r="AC28" s="16">
        <f t="shared" si="9"/>
        <v>0</v>
      </c>
      <c r="AD28" s="16">
        <f t="shared" si="1"/>
        <v>0</v>
      </c>
    </row>
    <row r="29" spans="1:30" ht="12.75">
      <c r="A29" s="20">
        <f t="shared" si="2"/>
        <v>25</v>
      </c>
      <c r="B29" s="19" t="s">
        <v>48</v>
      </c>
      <c r="C29" s="21" t="s">
        <v>49</v>
      </c>
      <c r="D29" s="19" t="s">
        <v>47</v>
      </c>
      <c r="E29" s="27">
        <v>4.517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3">
        <v>3</v>
      </c>
      <c r="M29" s="23">
        <v>3</v>
      </c>
      <c r="N29" s="23">
        <v>3</v>
      </c>
      <c r="O29" s="29">
        <v>0</v>
      </c>
      <c r="P29" s="29">
        <v>0</v>
      </c>
      <c r="Q29" s="29">
        <v>0</v>
      </c>
      <c r="R29" s="15"/>
      <c r="S29" s="15"/>
      <c r="T29" s="15"/>
      <c r="U29" s="15"/>
      <c r="V29" s="15"/>
      <c r="W29" s="15"/>
      <c r="X29" s="16">
        <f t="shared" si="4"/>
        <v>0</v>
      </c>
      <c r="Y29" s="16">
        <f t="shared" si="5"/>
        <v>0</v>
      </c>
      <c r="Z29" s="16">
        <f t="shared" si="6"/>
        <v>0</v>
      </c>
      <c r="AA29" s="16">
        <f t="shared" si="7"/>
        <v>0</v>
      </c>
      <c r="AB29" s="16">
        <f t="shared" si="8"/>
        <v>0</v>
      </c>
      <c r="AC29" s="16">
        <f t="shared" si="9"/>
        <v>0</v>
      </c>
      <c r="AD29" s="16">
        <f t="shared" si="1"/>
        <v>0</v>
      </c>
    </row>
    <row r="30" spans="5:30" ht="14.25">
      <c r="E30" s="26">
        <f>SUM(E5:E29)</f>
        <v>50256.93800000001</v>
      </c>
      <c r="AB30" s="30"/>
      <c r="AC30" s="31" t="s">
        <v>85</v>
      </c>
      <c r="AD30" s="32">
        <f>+SUM(AD5:AD29)</f>
        <v>0</v>
      </c>
    </row>
    <row r="31" spans="28:30" ht="12.75">
      <c r="AB31" s="33"/>
      <c r="AC31" s="34" t="s">
        <v>86</v>
      </c>
      <c r="AD31" s="35">
        <f>+AD30/E30</f>
        <v>0</v>
      </c>
    </row>
    <row r="32" spans="6:12" ht="12.75">
      <c r="F32" s="40"/>
      <c r="G32" s="40"/>
      <c r="H32" s="40"/>
      <c r="I32" s="40"/>
      <c r="J32" s="40"/>
      <c r="K32" s="40"/>
      <c r="L32" s="40"/>
    </row>
  </sheetData>
  <sheetProtection/>
  <mergeCells count="4">
    <mergeCell ref="A1:D1"/>
    <mergeCell ref="E3:J3"/>
    <mergeCell ref="R3:W3"/>
    <mergeCell ref="X3:AC3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70" r:id="rId1"/>
  <ignoredErrors>
    <ignoredError sqref="E5 E6:E8 E9:E17 E25:E28" formulaRange="1"/>
    <ignoredError sqref="X18:AD25 X29:AD29 AA9:AD17 AA26:AD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caaf</dc:creator>
  <cp:keywords/>
  <dc:description/>
  <cp:lastModifiedBy>Minerva Pérez Lorenzo. Dpto. Jurídico del CAAF</cp:lastModifiedBy>
  <cp:lastPrinted>2017-06-22T12:14:12Z</cp:lastPrinted>
  <dcterms:created xsi:type="dcterms:W3CDTF">2008-08-12T07:52:40Z</dcterms:created>
  <dcterms:modified xsi:type="dcterms:W3CDTF">2017-08-08T08:18:04Z</dcterms:modified>
  <cp:category/>
  <cp:version/>
  <cp:contentType/>
  <cp:contentStatus/>
</cp:coreProperties>
</file>